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d8ad0b280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eçar" sheetId="1" r:id="Rc8663a61c7164496"/>
    <x:sheet xmlns:r="http://schemas.openxmlformats.org/officeDocument/2006/relationships" name="Dados PME" sheetId="2" r:id="Ra99fadfcdcc64257"/>
    <x:sheet xmlns:r="http://schemas.openxmlformats.org/officeDocument/2006/relationships" name="Indicadores" sheetId="3" r:id="Rf240517ca97e4faa"/>
    <x:sheet xmlns:r="http://schemas.openxmlformats.org/officeDocument/2006/relationships" name="Dashboard" sheetId="4" r:id="R0e0eef50b2d44a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€&quot;"/>
    <x:numFmt numFmtId="201" formatCode="0.0%"/>
  </x:numFmts>
  <x:fonts count="7">
    <x:font>
      <x:sz val="11"/>
      <x:name val="Carlito"/>
    </x:font>
    <x:font>
      <x:b/>
      <x:sz val="15"/>
      <x:color rgb="FFFFFFFF"/>
      <x:name val="Carlito"/>
    </x:font>
    <x:font>
      <x:b/>
      <x:sz val="11"/>
      <x:color rgb="FF0B1927"/>
      <x:name val="Carlito"/>
    </x:font>
    <x:font>
      <x:b/>
      <x:sz val="11"/>
      <x:color rgb="FFFFFFFF"/>
      <x:name val="Carlito"/>
    </x:font>
    <x:font>
      <x:sz val="11"/>
      <x:color rgb="FF825900"/>
      <x:name val="Carlito"/>
    </x:font>
    <x:font>
      <x:b/>
      <x:sz val="18"/>
      <x:color rgb="FFFFFFFF"/>
      <x:name val="Carlito"/>
    </x:font>
    <x:font>
      <x:b/>
      <x:sz val="18"/>
      <x:color rgb="FF0C4862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1927"/>
      </x:patternFill>
    </x:fill>
    <x:fill>
      <x:patternFill patternType="solid">
        <x:fgColor rgb="FFE8EEF4"/>
      </x:patternFill>
    </x:fill>
    <x:fill>
      <x:patternFill patternType="solid">
        <x:fgColor rgb="FFEDF5FC"/>
      </x:patternFill>
    </x:fill>
    <x:fill>
      <x:patternFill patternType="solid">
        <x:fgColor rgb="FFFFF4D9"/>
      </x:patternFill>
    </x:fill>
    <x:fill>
      <x:patternFill patternType="solid">
        <x:fgColor rgb="FFE2ECF4"/>
      </x:patternFill>
    </x:fill>
    <x:fill>
      <x:patternFill patternType="solid">
        <x:fgColor rgb="FFF4F8FC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4" borderId="0" xfId="0" applyNumberFormat="1" applyFont="1" applyFill="1" applyBorder="1"/>
    <x:xf numFmtId="0" fontId="0" fillId="4" borderId="0" xfId="0" applyNumberFormat="1" applyFont="1" applyFill="1" applyBorder="1"/>
    <x:xf numFmtId="200" fontId="0" fillId="4" borderId="1" xfId="0" applyNumberFormat="1" applyFont="1" applyFill="1" applyBorder="1"/>
    <x:xf numFmtId="0" fontId="0" fillId="4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200" fontId="6" fillId="7" borderId="0" xfId="0" applyNumberFormat="1" applyFont="1" applyFill="1" applyBorder="1"/>
    <x:xf numFmtId="200" fontId="6" fillId="7" borderId="1" xfId="0" applyNumberFormat="1" applyFont="1" applyFill="1" applyBorder="1"/>
    <x:xf numFmtId="201" fontId="6" fillId="7" borderId="0" xfId="0" applyNumberFormat="1" applyFont="1" applyFill="1" applyBorder="1"/>
    <x:xf numFmtId="201" fontId="6" fillId="7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616721e59420b" /><Relationship Type="http://schemas.openxmlformats.org/officeDocument/2006/relationships/theme" Target="/xl/theme/theme1.xml" Id="Rf23fc3e7a7314dda" /><Relationship Type="http://schemas.openxmlformats.org/officeDocument/2006/relationships/sharedStrings" Target="/xl/sharedStrings.xml" Id="Ree70530800194d1c" /><Relationship Type="http://schemas.openxmlformats.org/officeDocument/2006/relationships/worksheet" Target="/xl/worksheets/sheet1.xml" Id="Rc8663a61c7164496" /><Relationship Type="http://schemas.openxmlformats.org/officeDocument/2006/relationships/worksheet" Target="/xl/worksheets/sheet2.xml" Id="Ra99fadfcdcc64257" /><Relationship Type="http://schemas.openxmlformats.org/officeDocument/2006/relationships/worksheet" Target="/xl/worksheets/sheet3.xml" Id="Rf240517ca97e4faa" /><Relationship Type="http://schemas.openxmlformats.org/officeDocument/2006/relationships/worksheet" Target="/xl/worksheets/sheet4.xml" Id="R0e0eef50b2d44a5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e4d36f2a0234f1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Evolução mensal: vendas, resultado e caixa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Vendas (€)</c:v>
          </c:tx>
          <c:marker>
            <c:symbol val="none"/>
          </c:marker>
          <c:cat>
            <c:strRef>
              <c:f>'Dashboard'!$A$10:$A$21</c:f>
              <c:strCache>
                <c:ptCount val="0"/>
              </c:strCache>
            </c:strRef>
          </c:cat>
          <c:val>
            <c:numRef>
              <c:f>'Dashboard'!$B$10:$B$21</c:f>
              <c:numCache>
                <c:formatCode>#,##0 "€"</c:formatCode>
                <c:ptCount val="0"/>
              </c:numCache>
            </c:numRef>
          </c:val>
          <c:smooth val="0"/>
        </c:ser>
        <c:ser>
          <c:idx val="1"/>
          <c:order val="1"/>
          <c:tx>
            <c:v>Resultado simpl. (€)</c:v>
          </c:tx>
          <c:marker>
            <c:symbol val="none"/>
          </c:marker>
          <c:cat>
            <c:strRef>
              <c:f>'Dashboard'!$A$10:$A$21</c:f>
              <c:strCache>
                <c:ptCount val="0"/>
              </c:strCache>
            </c:strRef>
          </c:cat>
          <c:val>
            <c:numRef>
              <c:f>'Dashboard'!$C$10:$C$21</c:f>
              <c:numCache>
                <c:formatCode>#,##0 "€"</c:formatCode>
                <c:ptCount val="0"/>
              </c:numCache>
            </c:numRef>
          </c:val>
          <c:smooth val="0"/>
        </c:ser>
        <c:ser>
          <c:idx val="2"/>
          <c:order val="2"/>
          <c:tx>
            <c:v>Fluxo caixa (€)</c:v>
          </c:tx>
          <c:marker>
            <c:symbol val="none"/>
          </c:marker>
          <c:cat>
            <c:strRef>
              <c:f>'Dashboard'!$A$10:$A$21</c:f>
              <c:strCache>
                <c:ptCount val="0"/>
              </c:strCache>
            </c:strRef>
          </c:cat>
          <c:val>
            <c:numRef>
              <c:f>'Dashboard'!$D$10:$D$21</c:f>
              <c:numCache>
                <c:formatCode>#,##0 "€"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8</xdr:row>
      <xdr:rowOff>0</xdr:rowOff>
    </xdr:from>
    <xdr:to>
      <xdr:col>12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e4d36f2a0234f1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4de42ccda2a1471c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5" hidden="0" customWidth="1"/>
  </x:cols>
  <x:sheetData>
    <x:row r="1" ht="35" customHeight="1">
      <x:c r="A1" s="3" t="str">
        <x:v>LUÍS VALENTE 360°  |  DASHBOARD DE GESTÃO PARA PME</x:v>
      </x:c>
      <x:c r="B1" s="3"/>
      <x:c r="C1" s="3"/>
      <x:c r="D1" s="3"/>
      <x:c r="E1" s="3"/>
      <x:c r="F1" s="3"/>
    </x:row>
    <x:row r="3">
      <x:c r="A3" s="7" t="str">
        <x:v>FINALIDADE</x:v>
      </x:c>
      <x:c r="B3" t="str">
        <x:v>Exemplo educativo com empresa e dados fictícios</x:v>
      </x:c>
    </x:row>
    <x:row r="4">
      <x:c r="A4" s="7" t="str">
        <x:v>COMO UTILIZAR</x:v>
      </x:c>
      <x:c r="B4" t="str">
        <x:v>1. Alterar apenas os dados mensais na folha Dados PME.</x:v>
      </x:c>
    </x:row>
    <x:row r="5">
      <x:c r="A5" s="7" t="str">
        <x:v>PASSO 2</x:v>
      </x:c>
      <x:c r="B5" t="str">
        <x:v>2. Consultar os cálculos na folha Indicadores.</x:v>
      </x:c>
    </x:row>
    <x:row r="6">
      <x:c r="A6" s="7" t="str">
        <x:v>PASSO 3</x:v>
      </x:c>
      <x:c r="B6" t="str">
        <x:v>3. Consultar o resumo visual na folha Dashboard.</x:v>
      </x:c>
    </x:row>
    <x:row r="7">
      <x:c r="A7" s="7" t="str">
        <x:v>ATENÇÃO</x:v>
      </x:c>
      <x:c r="B7" t="str">
        <x:v>Valores sem IVA; resultados simplificados, não equivalem às contas oficiais.</x:v>
      </x:c>
    </x:row>
    <x:row r="8">
      <x:c r="A8" s="7" t="str">
        <x:v>CONVENÇÃO</x:v>
      </x:c>
      <x:c r="B8" t="str">
        <x:v>Custos diretos = custo dos produtos/serviços vendidos no mês.</x:v>
      </x:c>
    </x:row>
    <x:row r="9">
      <x:c r="A9" s="7" t="str">
        <x:v>TESOURARIA</x:v>
      </x:c>
      <x:c r="B9" t="str">
        <x:v>Fluxo líquido = recebimentos - pagamentos; não é igual ao lucro.</x:v>
      </x:c>
    </x:row>
    <x:row r="10">
      <x:c r="A10" s="7" t="str">
        <x:v>DADOS</x:v>
      </x:c>
      <x:c r="B10" t="str">
        <x:v>Amostra inventada de 12 meses; substituir por dados validados.</x:v>
      </x:c>
    </x:row>
    <x:row r="11">
      <x:c r="A11" s="7"/>
    </x:row>
    <x:row r="12">
      <x:c r="A12" s="7" t="str">
        <x:v>FONTES DE REFERÊNCIA</x:v>
      </x:c>
      <x:c r="B12" t="str">
        <x:v>https://www.xero.com/uk/guides/kpis-for-business/</x:v>
      </x:c>
    </x:row>
    <x:row r="13">
      <x:c r="A13" s="7" t="str">
        <x:v>EXCEL</x:v>
      </x:c>
      <x:c r="B13" t="str">
        <x:v>https://support.microsoft.com/pt-pt/excel</x:v>
      </x:c>
    </x:row>
    <x:row r="14">
      <x:c r="A14" s="7" t="str">
        <x:v>AUTOR</x:v>
      </x:c>
      <x:c r="B14" t="str">
        <x:v>Luís Valente 360° | Recurso educativo gratuito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7" hidden="0" customWidth="1"/>
    <x:col min="8" max="8" width="17" hidden="0" customWidth="1"/>
    <x:col min="9" max="9" width="17" hidden="0" customWidth="1"/>
    <x:col min="10" max="10" width="16" hidden="0" customWidth="1"/>
    <x:col min="11" max="11" width="16" hidden="0" customWidth="1"/>
    <x:col min="12" max="12" width="19" hidden="0" customWidth="1"/>
    <x:col min="13" max="13" width="16" hidden="0" customWidth="1"/>
  </x:cols>
  <x:sheetData>
    <x:row r="1" ht="34" customHeight="1">
      <x:c r="A1" s="11" t="str">
        <x:v>Mês</x:v>
      </x:c>
      <x:c r="B1" s="11" t="str">
        <x:v>Faturação (€)</x:v>
      </x:c>
      <x:c r="C1" s="11" t="str">
        <x:v>Custo direto (€)</x:v>
      </x:c>
      <x:c r="D1" s="11" t="str">
        <x:v>Custos fixos (€)</x:v>
      </x:c>
      <x:c r="E1" s="11" t="str">
        <x:v>Leads</x:v>
      </x:c>
      <x:c r="F1" s="11" t="str">
        <x:v>Novos clientes</x:v>
      </x:c>
      <x:c r="G1" s="11" t="str">
        <x:v>Clientes início</x:v>
      </x:c>
      <x:c r="H1" s="11" t="str">
        <x:v>Clientes fim</x:v>
      </x:c>
      <x:c r="I1" s="11" t="str">
        <x:v>Clientes perdidos</x:v>
      </x:c>
      <x:c r="J1" s="11" t="str">
        <x:v>Recebimentos (€)</x:v>
      </x:c>
      <x:c r="K1" s="11" t="str">
        <x:v>Pagamentos (€)</x:v>
      </x:c>
      <x:c r="L1" s="11" t="str">
        <x:v>Objetivo vendas (€)</x:v>
      </x:c>
      <x:c r="M1" s="11" t="str">
        <x:v>Clientes ativos fim</x:v>
      </x:c>
    </x:row>
    <x:row r="2">
      <x:c r="A2" t="str">
        <x:v>Jan</x:v>
      </x:c>
      <x:c r="B2" s="16" t="n">
        <x:v>30000</x:v>
      </x:c>
      <x:c r="C2" s="16" t="n">
        <x:v>17100</x:v>
      </x:c>
      <x:c r="D2" s="16" t="n">
        <x:v>11700</x:v>
      </x:c>
      <x:c r="E2" s="17" t="n">
        <x:v>115</x:v>
      </x:c>
      <x:c r="F2" s="17" t="n">
        <x:v>15</x:v>
      </x:c>
      <x:c r="G2" s="17" t="n">
        <x:v>100</x:v>
      </x:c>
      <x:c r="H2" t="n">
        <x:f>G2+F2-I2</x:f>
        <x:v>109</x:v>
      </x:c>
      <x:c r="I2" s="17" t="n">
        <x:v>6</x:v>
      </x:c>
      <x:c r="J2" s="16" t="n">
        <x:v>26700</x:v>
      </x:c>
      <x:c r="K2" s="16" t="n">
        <x:v>30000</x:v>
      </x:c>
      <x:c r="L2" s="16" t="n">
        <x:v>31500</x:v>
      </x:c>
      <x:c r="M2" t="n">
        <x:f>H2</x:f>
        <x:v>109</x:v>
      </x:c>
    </x:row>
    <x:row r="3">
      <x:c r="A3" t="str">
        <x:v>Fev</x:v>
      </x:c>
      <x:c r="B3" s="16" t="n">
        <x:v>32000</x:v>
      </x:c>
      <x:c r="C3" s="16" t="n">
        <x:v>17920</x:v>
      </x:c>
      <x:c r="D3" s="16" t="n">
        <x:v>11700</x:v>
      </x:c>
      <x:c r="E3" s="17" t="n">
        <x:v>130</x:v>
      </x:c>
      <x:c r="F3" s="17" t="n">
        <x:v>17</x:v>
      </x:c>
      <x:c r="G3" s="17" t="n">
        <x:f>H2</x:f>
        <x:v>109</x:v>
      </x:c>
      <x:c r="H3" t="n">
        <x:f>G3+F3-I3</x:f>
        <x:v>119</x:v>
      </x:c>
      <x:c r="I3" s="17" t="n">
        <x:v>7</x:v>
      </x:c>
      <x:c r="J3" s="16" t="n">
        <x:v>30080</x:v>
      </x:c>
      <x:c r="K3" s="16" t="n">
        <x:v>31320</x:v>
      </x:c>
      <x:c r="L3" s="16" t="n">
        <x:v>33600</x:v>
      </x:c>
      <x:c r="M3" t="n">
        <x:f>H3</x:f>
        <x:v>119</x:v>
      </x:c>
    </x:row>
    <x:row r="4">
      <x:c r="A4" t="str">
        <x:v>Mar</x:v>
      </x:c>
      <x:c r="B4" s="16" t="n">
        <x:v>31000</x:v>
      </x:c>
      <x:c r="C4" s="16" t="n">
        <x:v>17980</x:v>
      </x:c>
      <x:c r="D4" s="16" t="n">
        <x:v>11700</x:v>
      </x:c>
      <x:c r="E4" s="17" t="n">
        <x:v>124</x:v>
      </x:c>
      <x:c r="F4" s="17" t="n">
        <x:v>16</x:v>
      </x:c>
      <x:c r="G4" s="17" t="n">
        <x:f>H3</x:f>
        <x:v>119</x:v>
      </x:c>
      <x:c r="H4" t="n">
        <x:f>G4+F4-I4</x:f>
        <x:v>128</x:v>
      </x:c>
      <x:c r="I4" s="17" t="n">
        <x:v>7</x:v>
      </x:c>
      <x:c r="J4" s="16" t="n">
        <x:v>28210</x:v>
      </x:c>
      <x:c r="K4" s="16" t="n">
        <x:v>31280</x:v>
      </x:c>
      <x:c r="L4" s="16" t="n">
        <x:v>32600</x:v>
      </x:c>
      <x:c r="M4" t="n">
        <x:f>H4</x:f>
        <x:v>128</x:v>
      </x:c>
    </x:row>
    <x:row r="5">
      <x:c r="A5" t="str">
        <x:v>Abr</x:v>
      </x:c>
      <x:c r="B5" s="16" t="n">
        <x:v>34500</x:v>
      </x:c>
      <x:c r="C5" s="16" t="n">
        <x:v>19665</x:v>
      </x:c>
      <x:c r="D5" s="16" t="n">
        <x:v>12000</x:v>
      </x:c>
      <x:c r="E5" s="17" t="n">
        <x:v>145</x:v>
      </x:c>
      <x:c r="F5" s="17" t="n">
        <x:v>18</x:v>
      </x:c>
      <x:c r="G5" s="17" t="n">
        <x:f>H4</x:f>
        <x:v>128</x:v>
      </x:c>
      <x:c r="H5" t="n">
        <x:f>G5+F5-I5</x:f>
        <x:v>139</x:v>
      </x:c>
      <x:c r="I5" s="17" t="n">
        <x:v>7</x:v>
      </x:c>
      <x:c r="J5" s="16" t="n">
        <x:v>32085</x:v>
      </x:c>
      <x:c r="K5" s="16" t="n">
        <x:v>33765</x:v>
      </x:c>
      <x:c r="L5" s="16" t="n">
        <x:v>36200</x:v>
      </x:c>
      <x:c r="M5" t="n">
        <x:f>H5</x:f>
        <x:v>139</x:v>
      </x:c>
    </x:row>
    <x:row r="6">
      <x:c r="A6" t="str">
        <x:v>Mai</x:v>
      </x:c>
      <x:c r="B6" s="16" t="n">
        <x:v>36000</x:v>
      </x:c>
      <x:c r="C6" s="16" t="n">
        <x:v>20160</x:v>
      </x:c>
      <x:c r="D6" s="16" t="n">
        <x:v>12000</x:v>
      </x:c>
      <x:c r="E6" s="17" t="n">
        <x:v>150</x:v>
      </x:c>
      <x:c r="F6" s="17" t="n">
        <x:v>21</x:v>
      </x:c>
      <x:c r="G6" s="17" t="n">
        <x:f>H5</x:f>
        <x:v>139</x:v>
      </x:c>
      <x:c r="H6" t="n">
        <x:f>G6+F6-I6</x:f>
        <x:v>152</x:v>
      </x:c>
      <x:c r="I6" s="17" t="n">
        <x:v>8</x:v>
      </x:c>
      <x:c r="J6" s="16" t="n">
        <x:v>34200</x:v>
      </x:c>
      <x:c r="K6" s="16" t="n">
        <x:v>34460</x:v>
      </x:c>
      <x:c r="L6" s="16" t="n">
        <x:v>37800</x:v>
      </x:c>
      <x:c r="M6" t="n">
        <x:f>H6</x:f>
        <x:v>152</x:v>
      </x:c>
    </x:row>
    <x:row r="7">
      <x:c r="A7" t="str">
        <x:v>Jun</x:v>
      </x:c>
      <x:c r="B7" s="16" t="n">
        <x:v>38500</x:v>
      </x:c>
      <x:c r="C7" s="16" t="n">
        <x:v>21175</x:v>
      </x:c>
      <x:c r="D7" s="16" t="n">
        <x:v>12000</x:v>
      </x:c>
      <x:c r="E7" s="17" t="n">
        <x:v>167</x:v>
      </x:c>
      <x:c r="F7" s="17" t="n">
        <x:v>24</x:v>
      </x:c>
      <x:c r="G7" s="17" t="n">
        <x:f>H6</x:f>
        <x:v>152</x:v>
      </x:c>
      <x:c r="H7" t="n">
        <x:f>G7+F7-I7</x:f>
        <x:v>167</x:v>
      </x:c>
      <x:c r="I7" s="17" t="n">
        <x:v>9</x:v>
      </x:c>
      <x:c r="J7" s="16" t="n">
        <x:v>34650</x:v>
      </x:c>
      <x:c r="K7" s="16" t="n">
        <x:v>35175</x:v>
      </x:c>
      <x:c r="L7" s="16" t="n">
        <x:v>40400</x:v>
      </x:c>
      <x:c r="M7" t="n">
        <x:f>H7</x:f>
        <x:v>167</x:v>
      </x:c>
    </x:row>
    <x:row r="8">
      <x:c r="A8" t="str">
        <x:v>Jul</x:v>
      </x:c>
      <x:c r="B8" s="16" t="n">
        <x:v>40000</x:v>
      </x:c>
      <x:c r="C8" s="16" t="n">
        <x:v>22000</x:v>
      </x:c>
      <x:c r="D8" s="16" t="n">
        <x:v>12300</x:v>
      </x:c>
      <x:c r="E8" s="17" t="n">
        <x:v>172</x:v>
      </x:c>
      <x:c r="F8" s="17" t="n">
        <x:v>25</x:v>
      </x:c>
      <x:c r="G8" s="17" t="n">
        <x:f>H7</x:f>
        <x:v>167</x:v>
      </x:c>
      <x:c r="H8" t="n">
        <x:f>G8+F8-I8</x:f>
        <x:v>183</x:v>
      </x:c>
      <x:c r="I8" s="17" t="n">
        <x:v>9</x:v>
      </x:c>
      <x:c r="J8" s="16" t="n">
        <x:v>37200</x:v>
      </x:c>
      <x:c r="K8" s="16" t="n">
        <x:v>36800</x:v>
      </x:c>
      <x:c r="L8" s="16" t="n">
        <x:v>42000</x:v>
      </x:c>
      <x:c r="M8" t="n">
        <x:f>H8</x:f>
        <x:v>183</x:v>
      </x:c>
    </x:row>
    <x:row r="9">
      <x:c r="A9" t="str">
        <x:v>Ago</x:v>
      </x:c>
      <x:c r="B9" s="16" t="n">
        <x:v>37500</x:v>
      </x:c>
      <x:c r="C9" s="16" t="n">
        <x:v>21000</x:v>
      </x:c>
      <x:c r="D9" s="16" t="n">
        <x:v>12300</x:v>
      </x:c>
      <x:c r="E9" s="17" t="n">
        <x:v>161</x:v>
      </x:c>
      <x:c r="F9" s="17" t="n">
        <x:v>22</x:v>
      </x:c>
      <x:c r="G9" s="17" t="n">
        <x:f>H8</x:f>
        <x:v>183</x:v>
      </x:c>
      <x:c r="H9" t="n">
        <x:f>G9+F9-I9</x:f>
        <x:v>197</x:v>
      </x:c>
      <x:c r="I9" s="17" t="n">
        <x:v>8</x:v>
      </x:c>
      <x:c r="J9" s="16" t="n">
        <x:v>36750</x:v>
      </x:c>
      <x:c r="K9" s="16" t="n">
        <x:v>35100</x:v>
      </x:c>
      <x:c r="L9" s="16" t="n">
        <x:v>39400</x:v>
      </x:c>
      <x:c r="M9" t="n">
        <x:f>H9</x:f>
        <x:v>197</x:v>
      </x:c>
    </x:row>
    <x:row r="10">
      <x:c r="A10" t="str">
        <x:v>Set</x:v>
      </x:c>
      <x:c r="B10" s="16" t="n">
        <x:v>41000</x:v>
      </x:c>
      <x:c r="C10" s="16" t="n">
        <x:v>22140</x:v>
      </x:c>
      <x:c r="D10" s="16" t="n">
        <x:v>12300</x:v>
      </x:c>
      <x:c r="E10" s="17" t="n">
        <x:v>184</x:v>
      </x:c>
      <x:c r="F10" s="17" t="n">
        <x:v>26</x:v>
      </x:c>
      <x:c r="G10" s="17" t="n">
        <x:f>H9</x:f>
        <x:v>197</x:v>
      </x:c>
      <x:c r="H10" t="n">
        <x:f>G10+F10-I10</x:f>
        <x:v>213</x:v>
      </x:c>
      <x:c r="I10" s="17" t="n">
        <x:v>10</x:v>
      </x:c>
      <x:c r="J10" s="16" t="n">
        <x:v>38130</x:v>
      </x:c>
      <x:c r="K10" s="16" t="n">
        <x:v>37140</x:v>
      </x:c>
      <x:c r="L10" s="16" t="n">
        <x:v>43000</x:v>
      </x:c>
      <x:c r="M10" t="n">
        <x:f>H10</x:f>
        <x:v>213</x:v>
      </x:c>
    </x:row>
    <x:row r="11">
      <x:c r="A11" t="str">
        <x:v>Out</x:v>
      </x:c>
      <x:c r="B11" s="16" t="n">
        <x:v>44000</x:v>
      </x:c>
      <x:c r="C11" s="16" t="n">
        <x:v>23760</x:v>
      </x:c>
      <x:c r="D11" s="16" t="n">
        <x:v>12600</x:v>
      </x:c>
      <x:c r="E11" s="17" t="n">
        <x:v>195</x:v>
      </x:c>
      <x:c r="F11" s="17" t="n">
        <x:v>29</x:v>
      </x:c>
      <x:c r="G11" s="17" t="n">
        <x:f>H10</x:f>
        <x:v>213</x:v>
      </x:c>
      <x:c r="H11" t="n">
        <x:f>G11+F11-I11</x:f>
        <x:v>232</x:v>
      </x:c>
      <x:c r="I11" s="17" t="n">
        <x:v>10</x:v>
      </x:c>
      <x:c r="J11" s="16" t="n">
        <x:v>42680</x:v>
      </x:c>
      <x:c r="K11" s="16" t="n">
        <x:v>38960</x:v>
      </x:c>
      <x:c r="L11" s="16" t="n">
        <x:v>46200</x:v>
      </x:c>
      <x:c r="M11" t="n">
        <x:f>H11</x:f>
        <x:v>232</x:v>
      </x:c>
    </x:row>
    <x:row r="12">
      <x:c r="A12" t="str">
        <x:v>Nov</x:v>
      </x:c>
      <x:c r="B12" s="16" t="n">
        <x:v>46000</x:v>
      </x:c>
      <x:c r="C12" s="16" t="n">
        <x:v>24380</x:v>
      </x:c>
      <x:c r="D12" s="16" t="n">
        <x:v>12600</x:v>
      </x:c>
      <x:c r="E12" s="17" t="n">
        <x:v>211</x:v>
      </x:c>
      <x:c r="F12" s="17" t="n">
        <x:v>30</x:v>
      </x:c>
      <x:c r="G12" s="17" t="n">
        <x:f>H11</x:f>
        <x:v>232</x:v>
      </x:c>
      <x:c r="H12" t="n">
        <x:f>G12+F12-I12</x:f>
        <x:v>251</x:v>
      </x:c>
      <x:c r="I12" s="17" t="n">
        <x:v>11</x:v>
      </x:c>
      <x:c r="J12" s="16" t="n">
        <x:v>43700</x:v>
      </x:c>
      <x:c r="K12" s="16" t="n">
        <x:v>39980</x:v>
      </x:c>
      <x:c r="L12" s="16" t="n">
        <x:v>48300</x:v>
      </x:c>
      <x:c r="M12" t="n">
        <x:f>H12</x:f>
        <x:v>251</x:v>
      </x:c>
    </x:row>
    <x:row r="13">
      <x:c r="A13" t="str">
        <x:v>Dez</x:v>
      </x:c>
      <x:c r="B13" s="16" t="n">
        <x:v>49000</x:v>
      </x:c>
      <x:c r="C13" s="16" t="n">
        <x:v>25970</x:v>
      </x:c>
      <x:c r="D13" s="16" t="n">
        <x:v>12600</x:v>
      </x:c>
      <x:c r="E13" s="17" t="n">
        <x:v>235</x:v>
      </x:c>
      <x:c r="F13" s="17" t="n">
        <x:v>34</x:v>
      </x:c>
      <x:c r="G13" s="17" t="n">
        <x:f>H12</x:f>
        <x:v>251</x:v>
      </x:c>
      <x:c r="H13" t="n">
        <x:f>G13+F13-I13</x:f>
        <x:v>274</x:v>
      </x:c>
      <x:c r="I13" s="17" t="n">
        <x:v>11</x:v>
      </x:c>
      <x:c r="J13" s="16" t="n">
        <x:v>45080</x:v>
      </x:c>
      <x:c r="K13" s="16" t="n">
        <x:v>41870</x:v>
      </x:c>
      <x:c r="L13" s="16" t="n">
        <x:v>51400</x:v>
      </x:c>
      <x:c r="M13" t="n">
        <x:f>H13</x:f>
        <x:v>274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</x:cols>
  <x:sheetData>
    <x:row r="1" ht="42" customHeight="1">
      <x:c r="A1" s="11" t="str">
        <x:v>Mês</x:v>
      </x:c>
      <x:c r="B1" s="11" t="str">
        <x:v>Faturação</x:v>
      </x:c>
      <x:c r="C1" s="11" t="str">
        <x:v>Cresc. faturação</x:v>
      </x:c>
      <x:c r="D1" s="11" t="str">
        <x:v>Margem bruta €</x:v>
      </x:c>
      <x:c r="E1" s="11" t="str">
        <x:v>Margem bruta %</x:v>
      </x:c>
      <x:c r="F1" s="11" t="str">
        <x:v>Resultado simp. €</x:v>
      </x:c>
      <x:c r="G1" s="11" t="str">
        <x:v>Margem oper. %</x:v>
      </x:c>
      <x:c r="H1" s="11" t="str">
        <x:v>Conversão leads</x:v>
      </x:c>
      <x:c r="I1" s="11" t="str">
        <x:v>CAC prox. €</x:v>
      </x:c>
      <x:c r="J1" s="11" t="str">
        <x:v>Retenção clientes</x:v>
      </x:c>
      <x:c r="K1" s="11" t="str">
        <x:v>Fluxo caixa €</x:v>
      </x:c>
      <x:c r="L1" s="11" t="str">
        <x:v>Variação caixa acum.</x:v>
      </x:c>
      <x:c r="M1" s="11" t="str">
        <x:v>Cumprimento objetivo</x:v>
      </x:c>
      <x:c r="N1" s="11" t="str">
        <x:v>Clientes final</x:v>
      </x:c>
      <x:c r="O1" s="11" t="str">
        <x:v>Objetivo €</x:v>
      </x:c>
    </x:row>
    <x:row r="2">
      <x:c r="A2" t="str">
        <x:f>'Dados PME'!A2</x:f>
        <x:v>Jan</x:v>
      </x:c>
      <x:c r="B2" s="14" t="n">
        <x:f>'Dados PME'!B2</x:f>
        <x:v>30000</x:v>
      </x:c>
      <x:c r="C2" s="20" t="n">
        <x:f>0</x:f>
        <x:v>0</x:v>
      </x:c>
      <x:c r="D2" s="14" t="n">
        <x:f>B2-'Dados PME'!C2</x:f>
        <x:v>12900</x:v>
      </x:c>
      <x:c r="E2" s="20" t="n">
        <x:f>IFERROR(D2/B2,0)</x:f>
        <x:v>0.43</x:v>
      </x:c>
      <x:c r="F2" s="14" t="n">
        <x:f>D2-'Dados PME'!D2</x:f>
        <x:v>1200</x:v>
      </x:c>
      <x:c r="G2" s="20" t="n">
        <x:f>IFERROR(F2/B2,0)</x:f>
        <x:v>0.04</x:v>
      </x:c>
      <x:c r="H2" s="20" t="n">
        <x:f>IFERROR('Dados PME'!F2/'Dados PME'!E2,0)</x:f>
        <x:v>0.13043478260869565</x:v>
      </x:c>
      <x:c r="I2" s="14" t="n">
        <x:f>IFERROR('Dados PME'!D2*0.15/'Dados PME'!F2,0)</x:f>
        <x:v>117</x:v>
      </x:c>
      <x:c r="J2" s="20" t="n">
        <x:f>IFERROR(('Dados PME'!G2-'Dados PME'!I2)/'Dados PME'!G2,0)</x:f>
        <x:v>0.94</x:v>
      </x:c>
      <x:c r="K2" s="14" t="n">
        <x:f>'Dados PME'!J2-'Dados PME'!K2</x:f>
        <x:v>-3300</x:v>
      </x:c>
      <x:c r="L2" s="14" t="n">
        <x:f>SUM(K$2:K2)</x:f>
        <x:v>-3300</x:v>
      </x:c>
      <x:c r="M2" s="20" t="n">
        <x:f>IFERROR(B2/'Dados PME'!L2,0)</x:f>
        <x:v>0.9523809523809523</x:v>
      </x:c>
      <x:c r="N2" t="n">
        <x:f>'Dados PME'!H2</x:f>
        <x:v>109</x:v>
      </x:c>
      <x:c r="O2" s="14" t="n">
        <x:f>'Dados PME'!L2</x:f>
        <x:v>31500</x:v>
      </x:c>
    </x:row>
    <x:row r="3">
      <x:c r="A3" t="str">
        <x:f>'Dados PME'!A3</x:f>
        <x:v>Fev</x:v>
      </x:c>
      <x:c r="B3" s="14" t="n">
        <x:f>'Dados PME'!B3</x:f>
        <x:v>32000</x:v>
      </x:c>
      <x:c r="C3" s="20" t="n">
        <x:f>IFERROR(B3/B2-1,0)</x:f>
        <x:v>0.06666666666666665</x:v>
      </x:c>
      <x:c r="D3" s="14" t="n">
        <x:f>B3-'Dados PME'!C3</x:f>
        <x:v>14080</x:v>
      </x:c>
      <x:c r="E3" s="20" t="n">
        <x:f>IFERROR(D3/B3,0)</x:f>
        <x:v>0.44</x:v>
      </x:c>
      <x:c r="F3" s="14" t="n">
        <x:f>D3-'Dados PME'!D3</x:f>
        <x:v>2380</x:v>
      </x:c>
      <x:c r="G3" s="20" t="n">
        <x:f>IFERROR(F3/B3,0)</x:f>
        <x:v>0.074375</x:v>
      </x:c>
      <x:c r="H3" s="20" t="n">
        <x:f>IFERROR('Dados PME'!F3/'Dados PME'!E3,0)</x:f>
        <x:v>0.13076923076923078</x:v>
      </x:c>
      <x:c r="I3" s="14" t="n">
        <x:f>IFERROR('Dados PME'!D3*0.15/'Dados PME'!F3,0)</x:f>
        <x:v>103.23529411764706</x:v>
      </x:c>
      <x:c r="J3" s="20" t="n">
        <x:f>IFERROR(('Dados PME'!G3-'Dados PME'!I3)/'Dados PME'!G3,0)</x:f>
        <x:v>0.9357798165137615</x:v>
      </x:c>
      <x:c r="K3" s="14" t="n">
        <x:f>'Dados PME'!J3-'Dados PME'!K3</x:f>
        <x:v>-1240</x:v>
      </x:c>
      <x:c r="L3" s="14" t="n">
        <x:f>SUM(K$2:K3)</x:f>
        <x:v>-4540</x:v>
      </x:c>
      <x:c r="M3" s="20" t="n">
        <x:f>IFERROR(B3/'Dados PME'!L3,0)</x:f>
        <x:v>0.9523809523809523</x:v>
      </x:c>
      <x:c r="N3" t="n">
        <x:f>'Dados PME'!H3</x:f>
        <x:v>119</x:v>
      </x:c>
      <x:c r="O3" s="14" t="n">
        <x:f>'Dados PME'!L3</x:f>
        <x:v>33600</x:v>
      </x:c>
    </x:row>
    <x:row r="4">
      <x:c r="A4" t="str">
        <x:f>'Dados PME'!A4</x:f>
        <x:v>Mar</x:v>
      </x:c>
      <x:c r="B4" s="14" t="n">
        <x:f>'Dados PME'!B4</x:f>
        <x:v>31000</x:v>
      </x:c>
      <x:c r="C4" s="20" t="n">
        <x:f>IFERROR(B4/B3-1,0)</x:f>
        <x:v>-0.03125</x:v>
      </x:c>
      <x:c r="D4" s="14" t="n">
        <x:f>B4-'Dados PME'!C4</x:f>
        <x:v>13020</x:v>
      </x:c>
      <x:c r="E4" s="20" t="n">
        <x:f>IFERROR(D4/B4,0)</x:f>
        <x:v>0.42</x:v>
      </x:c>
      <x:c r="F4" s="14" t="n">
        <x:f>D4-'Dados PME'!D4</x:f>
        <x:v>1320</x:v>
      </x:c>
      <x:c r="G4" s="20" t="n">
        <x:f>IFERROR(F4/B4,0)</x:f>
        <x:v>0.04258064516129032</x:v>
      </x:c>
      <x:c r="H4" s="20" t="n">
        <x:f>IFERROR('Dados PME'!F4/'Dados PME'!E4,0)</x:f>
        <x:v>0.12903225806451613</x:v>
      </x:c>
      <x:c r="I4" s="14" t="n">
        <x:f>IFERROR('Dados PME'!D4*0.15/'Dados PME'!F4,0)</x:f>
        <x:v>109.6875</x:v>
      </x:c>
      <x:c r="J4" s="20" t="n">
        <x:f>IFERROR(('Dados PME'!G4-'Dados PME'!I4)/'Dados PME'!G4,0)</x:f>
        <x:v>0.9411764705882353</x:v>
      </x:c>
      <x:c r="K4" s="14" t="n">
        <x:f>'Dados PME'!J4-'Dados PME'!K4</x:f>
        <x:v>-3070</x:v>
      </x:c>
      <x:c r="L4" s="14" t="n">
        <x:f>SUM(K$2:K4)</x:f>
        <x:v>-7610</x:v>
      </x:c>
      <x:c r="M4" s="20" t="n">
        <x:f>IFERROR(B4/'Dados PME'!L4,0)</x:f>
        <x:v>0.950920245398773</x:v>
      </x:c>
      <x:c r="N4" t="n">
        <x:f>'Dados PME'!H4</x:f>
        <x:v>128</x:v>
      </x:c>
      <x:c r="O4" s="14" t="n">
        <x:f>'Dados PME'!L4</x:f>
        <x:v>32600</x:v>
      </x:c>
    </x:row>
    <x:row r="5">
      <x:c r="A5" t="str">
        <x:f>'Dados PME'!A5</x:f>
        <x:v>Abr</x:v>
      </x:c>
      <x:c r="B5" s="14" t="n">
        <x:f>'Dados PME'!B5</x:f>
        <x:v>34500</x:v>
      </x:c>
      <x:c r="C5" s="20" t="n">
        <x:f>IFERROR(B5/B4-1,0)</x:f>
        <x:v>0.11290322580645151</x:v>
      </x:c>
      <x:c r="D5" s="14" t="n">
        <x:f>B5-'Dados PME'!C5</x:f>
        <x:v>14835</x:v>
      </x:c>
      <x:c r="E5" s="20" t="n">
        <x:f>IFERROR(D5/B5,0)</x:f>
        <x:v>0.43</x:v>
      </x:c>
      <x:c r="F5" s="14" t="n">
        <x:f>D5-'Dados PME'!D5</x:f>
        <x:v>2835</x:v>
      </x:c>
      <x:c r="G5" s="20" t="n">
        <x:f>IFERROR(F5/B5,0)</x:f>
        <x:v>0.08217391304347826</x:v>
      </x:c>
      <x:c r="H5" s="20" t="n">
        <x:f>IFERROR('Dados PME'!F5/'Dados PME'!E5,0)</x:f>
        <x:v>0.12413793103448276</x:v>
      </x:c>
      <x:c r="I5" s="14" t="n">
        <x:f>IFERROR('Dados PME'!D5*0.15/'Dados PME'!F5,0)</x:f>
        <x:v>100</x:v>
      </x:c>
      <x:c r="J5" s="20" t="n">
        <x:f>IFERROR(('Dados PME'!G5-'Dados PME'!I5)/'Dados PME'!G5,0)</x:f>
        <x:v>0.9453125</x:v>
      </x:c>
      <x:c r="K5" s="14" t="n">
        <x:f>'Dados PME'!J5-'Dados PME'!K5</x:f>
        <x:v>-1680</x:v>
      </x:c>
      <x:c r="L5" s="14" t="n">
        <x:f>SUM(K$2:K5)</x:f>
        <x:v>-9290</x:v>
      </x:c>
      <x:c r="M5" s="20" t="n">
        <x:f>IFERROR(B5/'Dados PME'!L5,0)</x:f>
        <x:v>0.9530386740331491</x:v>
      </x:c>
      <x:c r="N5" t="n">
        <x:f>'Dados PME'!H5</x:f>
        <x:v>139</x:v>
      </x:c>
      <x:c r="O5" s="14" t="n">
        <x:f>'Dados PME'!L5</x:f>
        <x:v>36200</x:v>
      </x:c>
    </x:row>
    <x:row r="6">
      <x:c r="A6" t="str">
        <x:f>'Dados PME'!A6</x:f>
        <x:v>Mai</x:v>
      </x:c>
      <x:c r="B6" s="14" t="n">
        <x:f>'Dados PME'!B6</x:f>
        <x:v>36000</x:v>
      </x:c>
      <x:c r="C6" s="20" t="n">
        <x:f>IFERROR(B6/B5-1,0)</x:f>
        <x:v>0.04347826086956519</x:v>
      </x:c>
      <x:c r="D6" s="14" t="n">
        <x:f>B6-'Dados PME'!C6</x:f>
        <x:v>15840</x:v>
      </x:c>
      <x:c r="E6" s="20" t="n">
        <x:f>IFERROR(D6/B6,0)</x:f>
        <x:v>0.44</x:v>
      </x:c>
      <x:c r="F6" s="14" t="n">
        <x:f>D6-'Dados PME'!D6</x:f>
        <x:v>3840</x:v>
      </x:c>
      <x:c r="G6" s="20" t="n">
        <x:f>IFERROR(F6/B6,0)</x:f>
        <x:v>0.10666666666666667</x:v>
      </x:c>
      <x:c r="H6" s="20" t="n">
        <x:f>IFERROR('Dados PME'!F6/'Dados PME'!E6,0)</x:f>
        <x:v>0.14</x:v>
      </x:c>
      <x:c r="I6" s="14" t="n">
        <x:f>IFERROR('Dados PME'!D6*0.15/'Dados PME'!F6,0)</x:f>
        <x:v>85.71428571428571</x:v>
      </x:c>
      <x:c r="J6" s="20" t="n">
        <x:f>IFERROR(('Dados PME'!G6-'Dados PME'!I6)/'Dados PME'!G6,0)</x:f>
        <x:v>0.9424460431654677</x:v>
      </x:c>
      <x:c r="K6" s="14" t="n">
        <x:f>'Dados PME'!J6-'Dados PME'!K6</x:f>
        <x:v>-260</x:v>
      </x:c>
      <x:c r="L6" s="14" t="n">
        <x:f>SUM(K$2:K6)</x:f>
        <x:v>-9550</x:v>
      </x:c>
      <x:c r="M6" s="20" t="n">
        <x:f>IFERROR(B6/'Dados PME'!L6,0)</x:f>
        <x:v>0.9523809523809523</x:v>
      </x:c>
      <x:c r="N6" t="n">
        <x:f>'Dados PME'!H6</x:f>
        <x:v>152</x:v>
      </x:c>
      <x:c r="O6" s="14" t="n">
        <x:f>'Dados PME'!L6</x:f>
        <x:v>37800</x:v>
      </x:c>
    </x:row>
    <x:row r="7">
      <x:c r="A7" t="str">
        <x:f>'Dados PME'!A7</x:f>
        <x:v>Jun</x:v>
      </x:c>
      <x:c r="B7" s="14" t="n">
        <x:f>'Dados PME'!B7</x:f>
        <x:v>38500</x:v>
      </x:c>
      <x:c r="C7" s="20" t="n">
        <x:f>IFERROR(B7/B6-1,0)</x:f>
        <x:v>0.06944444444444442</x:v>
      </x:c>
      <x:c r="D7" s="14" t="n">
        <x:f>B7-'Dados PME'!C7</x:f>
        <x:v>17325</x:v>
      </x:c>
      <x:c r="E7" s="20" t="n">
        <x:f>IFERROR(D7/B7,0)</x:f>
        <x:v>0.45</x:v>
      </x:c>
      <x:c r="F7" s="14" t="n">
        <x:f>D7-'Dados PME'!D7</x:f>
        <x:v>5325</x:v>
      </x:c>
      <x:c r="G7" s="20" t="n">
        <x:f>IFERROR(F7/B7,0)</x:f>
        <x:v>0.1383116883116883</x:v>
      </x:c>
      <x:c r="H7" s="20" t="n">
        <x:f>IFERROR('Dados PME'!F7/'Dados PME'!E7,0)</x:f>
        <x:v>0.1437125748502994</x:v>
      </x:c>
      <x:c r="I7" s="14" t="n">
        <x:f>IFERROR('Dados PME'!D7*0.15/'Dados PME'!F7,0)</x:f>
        <x:v>75</x:v>
      </x:c>
      <x:c r="J7" s="20" t="n">
        <x:f>IFERROR(('Dados PME'!G7-'Dados PME'!I7)/'Dados PME'!G7,0)</x:f>
        <x:v>0.9407894736842105</x:v>
      </x:c>
      <x:c r="K7" s="14" t="n">
        <x:f>'Dados PME'!J7-'Dados PME'!K7</x:f>
        <x:v>-525</x:v>
      </x:c>
      <x:c r="L7" s="14" t="n">
        <x:f>SUM(K$2:K7)</x:f>
        <x:v>-10075</x:v>
      </x:c>
      <x:c r="M7" s="20" t="n">
        <x:f>IFERROR(B7/'Dados PME'!L7,0)</x:f>
        <x:v>0.9529702970297029</x:v>
      </x:c>
      <x:c r="N7" t="n">
        <x:f>'Dados PME'!H7</x:f>
        <x:v>167</x:v>
      </x:c>
      <x:c r="O7" s="14" t="n">
        <x:f>'Dados PME'!L7</x:f>
        <x:v>40400</x:v>
      </x:c>
    </x:row>
    <x:row r="8">
      <x:c r="A8" t="str">
        <x:f>'Dados PME'!A8</x:f>
        <x:v>Jul</x:v>
      </x:c>
      <x:c r="B8" s="14" t="n">
        <x:f>'Dados PME'!B8</x:f>
        <x:v>40000</x:v>
      </x:c>
      <x:c r="C8" s="20" t="n">
        <x:f>IFERROR(B8/B7-1,0)</x:f>
        <x:v>0.03896103896103886</x:v>
      </x:c>
      <x:c r="D8" s="14" t="n">
        <x:f>B8-'Dados PME'!C8</x:f>
        <x:v>18000</x:v>
      </x:c>
      <x:c r="E8" s="20" t="n">
        <x:f>IFERROR(D8/B8,0)</x:f>
        <x:v>0.45</x:v>
      </x:c>
      <x:c r="F8" s="14" t="n">
        <x:f>D8-'Dados PME'!D8</x:f>
        <x:v>5700</x:v>
      </x:c>
      <x:c r="G8" s="20" t="n">
        <x:f>IFERROR(F8/B8,0)</x:f>
        <x:v>0.1425</x:v>
      </x:c>
      <x:c r="H8" s="20" t="n">
        <x:f>IFERROR('Dados PME'!F8/'Dados PME'!E8,0)</x:f>
        <x:v>0.14534883720930233</x:v>
      </x:c>
      <x:c r="I8" s="14" t="n">
        <x:f>IFERROR('Dados PME'!D8*0.15/'Dados PME'!F8,0)</x:f>
        <x:v>73.8</x:v>
      </x:c>
      <x:c r="J8" s="20" t="n">
        <x:f>IFERROR(('Dados PME'!G8-'Dados PME'!I8)/'Dados PME'!G8,0)</x:f>
        <x:v>0.9461077844311377</x:v>
      </x:c>
      <x:c r="K8" s="14" t="n">
        <x:f>'Dados PME'!J8-'Dados PME'!K8</x:f>
        <x:v>400</x:v>
      </x:c>
      <x:c r="L8" s="14" t="n">
        <x:f>SUM(K$2:K8)</x:f>
        <x:v>-9675</x:v>
      </x:c>
      <x:c r="M8" s="20" t="n">
        <x:f>IFERROR(B8/'Dados PME'!L8,0)</x:f>
        <x:v>0.9523809523809523</x:v>
      </x:c>
      <x:c r="N8" t="n">
        <x:f>'Dados PME'!H8</x:f>
        <x:v>183</x:v>
      </x:c>
      <x:c r="O8" s="14" t="n">
        <x:f>'Dados PME'!L8</x:f>
        <x:v>42000</x:v>
      </x:c>
    </x:row>
    <x:row r="9">
      <x:c r="A9" t="str">
        <x:f>'Dados PME'!A9</x:f>
        <x:v>Ago</x:v>
      </x:c>
      <x:c r="B9" s="14" t="n">
        <x:f>'Dados PME'!B9</x:f>
        <x:v>37500</x:v>
      </x:c>
      <x:c r="C9" s="20" t="n">
        <x:f>IFERROR(B9/B8-1,0)</x:f>
        <x:v>-0.0625</x:v>
      </x:c>
      <x:c r="D9" s="14" t="n">
        <x:f>B9-'Dados PME'!C9</x:f>
        <x:v>16500</x:v>
      </x:c>
      <x:c r="E9" s="20" t="n">
        <x:f>IFERROR(D9/B9,0)</x:f>
        <x:v>0.44</x:v>
      </x:c>
      <x:c r="F9" s="14" t="n">
        <x:f>D9-'Dados PME'!D9</x:f>
        <x:v>4200</x:v>
      </x:c>
      <x:c r="G9" s="20" t="n">
        <x:f>IFERROR(F9/B9,0)</x:f>
        <x:v>0.112</x:v>
      </x:c>
      <x:c r="H9" s="20" t="n">
        <x:f>IFERROR('Dados PME'!F9/'Dados PME'!E9,0)</x:f>
        <x:v>0.13664596273291926</x:v>
      </x:c>
      <x:c r="I9" s="14" t="n">
        <x:f>IFERROR('Dados PME'!D9*0.15/'Dados PME'!F9,0)</x:f>
        <x:v>83.86363636363636</x:v>
      </x:c>
      <x:c r="J9" s="20" t="n">
        <x:f>IFERROR(('Dados PME'!G9-'Dados PME'!I9)/'Dados PME'!G9,0)</x:f>
        <x:v>0.9562841530054644</x:v>
      </x:c>
      <x:c r="K9" s="14" t="n">
        <x:f>'Dados PME'!J9-'Dados PME'!K9</x:f>
        <x:v>1650</x:v>
      </x:c>
      <x:c r="L9" s="14" t="n">
        <x:f>SUM(K$2:K9)</x:f>
        <x:v>-8025</x:v>
      </x:c>
      <x:c r="M9" s="20" t="n">
        <x:f>IFERROR(B9/'Dados PME'!L9,0)</x:f>
        <x:v>0.9517766497461929</x:v>
      </x:c>
      <x:c r="N9" t="n">
        <x:f>'Dados PME'!H9</x:f>
        <x:v>197</x:v>
      </x:c>
      <x:c r="O9" s="14" t="n">
        <x:f>'Dados PME'!L9</x:f>
        <x:v>39400</x:v>
      </x:c>
    </x:row>
    <x:row r="10">
      <x:c r="A10" t="str">
        <x:f>'Dados PME'!A10</x:f>
        <x:v>Set</x:v>
      </x:c>
      <x:c r="B10" s="14" t="n">
        <x:f>'Dados PME'!B10</x:f>
        <x:v>41000</x:v>
      </x:c>
      <x:c r="C10" s="20" t="n">
        <x:f>IFERROR(B10/B9-1,0)</x:f>
        <x:v>0.09333333333333327</x:v>
      </x:c>
      <x:c r="D10" s="14" t="n">
        <x:f>B10-'Dados PME'!C10</x:f>
        <x:v>18860</x:v>
      </x:c>
      <x:c r="E10" s="20" t="n">
        <x:f>IFERROR(D10/B10,0)</x:f>
        <x:v>0.46</x:v>
      </x:c>
      <x:c r="F10" s="14" t="n">
        <x:f>D10-'Dados PME'!D10</x:f>
        <x:v>6560</x:v>
      </x:c>
      <x:c r="G10" s="20" t="n">
        <x:f>IFERROR(F10/B10,0)</x:f>
        <x:v>0.16</x:v>
      </x:c>
      <x:c r="H10" s="20" t="n">
        <x:f>IFERROR('Dados PME'!F10/'Dados PME'!E10,0)</x:f>
        <x:v>0.14130434782608695</x:v>
      </x:c>
      <x:c r="I10" s="14" t="n">
        <x:f>IFERROR('Dados PME'!D10*0.15/'Dados PME'!F10,0)</x:f>
        <x:v>70.96153846153847</x:v>
      </x:c>
      <x:c r="J10" s="20" t="n">
        <x:f>IFERROR(('Dados PME'!G10-'Dados PME'!I10)/'Dados PME'!G10,0)</x:f>
        <x:v>0.949238578680203</x:v>
      </x:c>
      <x:c r="K10" s="14" t="n">
        <x:f>'Dados PME'!J10-'Dados PME'!K10</x:f>
        <x:v>990</x:v>
      </x:c>
      <x:c r="L10" s="14" t="n">
        <x:f>SUM(K$2:K10)</x:f>
        <x:v>-7035</x:v>
      </x:c>
      <x:c r="M10" s="20" t="n">
        <x:f>IFERROR(B10/'Dados PME'!L10,0)</x:f>
        <x:v>0.9534883720930233</x:v>
      </x:c>
      <x:c r="N10" t="n">
        <x:f>'Dados PME'!H10</x:f>
        <x:v>213</x:v>
      </x:c>
      <x:c r="O10" s="14" t="n">
        <x:f>'Dados PME'!L10</x:f>
        <x:v>43000</x:v>
      </x:c>
    </x:row>
    <x:row r="11">
      <x:c r="A11" t="str">
        <x:f>'Dados PME'!A11</x:f>
        <x:v>Out</x:v>
      </x:c>
      <x:c r="B11" s="14" t="n">
        <x:f>'Dados PME'!B11</x:f>
        <x:v>44000</x:v>
      </x:c>
      <x:c r="C11" s="20" t="n">
        <x:f>IFERROR(B11/B10-1,0)</x:f>
        <x:v>0.07317073170731714</x:v>
      </x:c>
      <x:c r="D11" s="14" t="n">
        <x:f>B11-'Dados PME'!C11</x:f>
        <x:v>20240</x:v>
      </x:c>
      <x:c r="E11" s="20" t="n">
        <x:f>IFERROR(D11/B11,0)</x:f>
        <x:v>0.46</x:v>
      </x:c>
      <x:c r="F11" s="14" t="n">
        <x:f>D11-'Dados PME'!D11</x:f>
        <x:v>7640</x:v>
      </x:c>
      <x:c r="G11" s="20" t="n">
        <x:f>IFERROR(F11/B11,0)</x:f>
        <x:v>0.17363636363636364</x:v>
      </x:c>
      <x:c r="H11" s="20" t="n">
        <x:f>IFERROR('Dados PME'!F11/'Dados PME'!E11,0)</x:f>
        <x:v>0.14871794871794872</x:v>
      </x:c>
      <x:c r="I11" s="14" t="n">
        <x:f>IFERROR('Dados PME'!D11*0.15/'Dados PME'!F11,0)</x:f>
        <x:v>65.17241379310344</x:v>
      </x:c>
      <x:c r="J11" s="20" t="n">
        <x:f>IFERROR(('Dados PME'!G11-'Dados PME'!I11)/'Dados PME'!G11,0)</x:f>
        <x:v>0.9530516431924883</x:v>
      </x:c>
      <x:c r="K11" s="14" t="n">
        <x:f>'Dados PME'!J11-'Dados PME'!K11</x:f>
        <x:v>3720</x:v>
      </x:c>
      <x:c r="L11" s="14" t="n">
        <x:f>SUM(K$2:K11)</x:f>
        <x:v>-3315</x:v>
      </x:c>
      <x:c r="M11" s="20" t="n">
        <x:f>IFERROR(B11/'Dados PME'!L11,0)</x:f>
        <x:v>0.9523809523809523</x:v>
      </x:c>
      <x:c r="N11" t="n">
        <x:f>'Dados PME'!H11</x:f>
        <x:v>232</x:v>
      </x:c>
      <x:c r="O11" s="14" t="n">
        <x:f>'Dados PME'!L11</x:f>
        <x:v>46200</x:v>
      </x:c>
    </x:row>
    <x:row r="12">
      <x:c r="A12" t="str">
        <x:f>'Dados PME'!A12</x:f>
        <x:v>Nov</x:v>
      </x:c>
      <x:c r="B12" s="14" t="n">
        <x:f>'Dados PME'!B12</x:f>
        <x:v>46000</x:v>
      </x:c>
      <x:c r="C12" s="20" t="n">
        <x:f>IFERROR(B12/B11-1,0)</x:f>
        <x:v>0.045454545454545414</x:v>
      </x:c>
      <x:c r="D12" s="14" t="n">
        <x:f>B12-'Dados PME'!C12</x:f>
        <x:v>21620</x:v>
      </x:c>
      <x:c r="E12" s="20" t="n">
        <x:f>IFERROR(D12/B12,0)</x:f>
        <x:v>0.47</x:v>
      </x:c>
      <x:c r="F12" s="14" t="n">
        <x:f>D12-'Dados PME'!D12</x:f>
        <x:v>9020</x:v>
      </x:c>
      <x:c r="G12" s="20" t="n">
        <x:f>IFERROR(F12/B12,0)</x:f>
        <x:v>0.19608695652173913</x:v>
      </x:c>
      <x:c r="H12" s="20" t="n">
        <x:f>IFERROR('Dados PME'!F12/'Dados PME'!E12,0)</x:f>
        <x:v>0.14218009478672985</x:v>
      </x:c>
      <x:c r="I12" s="14" t="n">
        <x:f>IFERROR('Dados PME'!D12*0.15/'Dados PME'!F12,0)</x:f>
        <x:v>63</x:v>
      </x:c>
      <x:c r="J12" s="20" t="n">
        <x:f>IFERROR(('Dados PME'!G12-'Dados PME'!I12)/'Dados PME'!G12,0)</x:f>
        <x:v>0.9525862068965517</x:v>
      </x:c>
      <x:c r="K12" s="14" t="n">
        <x:f>'Dados PME'!J12-'Dados PME'!K12</x:f>
        <x:v>3720</x:v>
      </x:c>
      <x:c r="L12" s="14" t="n">
        <x:f>SUM(K$2:K12)</x:f>
        <x:v>405</x:v>
      </x:c>
      <x:c r="M12" s="20" t="n">
        <x:f>IFERROR(B12/'Dados PME'!L12,0)</x:f>
        <x:v>0.9523809523809523</x:v>
      </x:c>
      <x:c r="N12" t="n">
        <x:f>'Dados PME'!H12</x:f>
        <x:v>251</x:v>
      </x:c>
      <x:c r="O12" s="14" t="n">
        <x:f>'Dados PME'!L12</x:f>
        <x:v>48300</x:v>
      </x:c>
    </x:row>
    <x:row r="13">
      <x:c r="A13" t="str">
        <x:f>'Dados PME'!A13</x:f>
        <x:v>Dez</x:v>
      </x:c>
      <x:c r="B13" s="14" t="n">
        <x:f>'Dados PME'!B13</x:f>
        <x:v>49000</x:v>
      </x:c>
      <x:c r="C13" s="20" t="n">
        <x:f>IFERROR(B13/B12-1,0)</x:f>
        <x:v>0.0652173913043479</x:v>
      </x:c>
      <x:c r="D13" s="14" t="n">
        <x:f>B13-'Dados PME'!C13</x:f>
        <x:v>23030</x:v>
      </x:c>
      <x:c r="E13" s="20" t="n">
        <x:f>IFERROR(D13/B13,0)</x:f>
        <x:v>0.47</x:v>
      </x:c>
      <x:c r="F13" s="14" t="n">
        <x:f>D13-'Dados PME'!D13</x:f>
        <x:v>10430</x:v>
      </x:c>
      <x:c r="G13" s="20" t="n">
        <x:f>IFERROR(F13/B13,0)</x:f>
        <x:v>0.21285714285714286</x:v>
      </x:c>
      <x:c r="H13" s="20" t="n">
        <x:f>IFERROR('Dados PME'!F13/'Dados PME'!E13,0)</x:f>
        <x:v>0.14468085106382977</x:v>
      </x:c>
      <x:c r="I13" s="14" t="n">
        <x:f>IFERROR('Dados PME'!D13*0.15/'Dados PME'!F13,0)</x:f>
        <x:v>55.588235294117645</x:v>
      </x:c>
      <x:c r="J13" s="20" t="n">
        <x:f>IFERROR(('Dados PME'!G13-'Dados PME'!I13)/'Dados PME'!G13,0)</x:f>
        <x:v>0.9561752988047809</x:v>
      </x:c>
      <x:c r="K13" s="14" t="n">
        <x:f>'Dados PME'!J13-'Dados PME'!K13</x:f>
        <x:v>3210</x:v>
      </x:c>
      <x:c r="L13" s="14" t="n">
        <x:f>SUM(K$2:K13)</x:f>
        <x:v>3615</x:v>
      </x:c>
      <x:c r="M13" s="20" t="n">
        <x:f>IFERROR(B13/'Dados PME'!L13,0)</x:f>
        <x:v>0.953307392996109</x:v>
      </x:c>
      <x:c r="N13" t="n">
        <x:f>'Dados PME'!H13</x:f>
        <x:v>274</x:v>
      </x:c>
      <x:c r="O13" s="14" t="n">
        <x:f>'Dados PME'!L13</x:f>
        <x:v>51400</x:v>
      </x:c>
    </x:row>
    <x:row r="15" ht="28" customHeight="1">
      <x:c r="I15" s="24" t="str">
        <x:v>CAC proxy = 15% de custos fixos / novos clientes. É um exemplo arbitrário: substituir por custos efetivos de marketing e vendas antes de utilizar em decisões.</x:v>
      </x:c>
      <x:c r="J15" s="24"/>
      <x:c r="K15" s="24"/>
      <x:c r="L15" s="24"/>
      <x:c r="M15" s="24"/>
      <x:c r="N15" s="24"/>
      <x:c r="O15" s="24"/>
    </x:row>
    <x:row r="16" ht="28" customHeight="1">
      <x:c r="I16" s="24"/>
      <x:c r="J16" s="24"/>
      <x:c r="K16" s="24"/>
      <x:c r="L16" s="24"/>
      <x:c r="M16" s="24"/>
      <x:c r="N16" s="24"/>
      <x:c r="O16" s="24"/>
    </x:row>
  </x:sheetData>
  <x:mergeCells>
    <x:mergeCell ref="I15:O1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30" customHeight="1">
      <x:c r="A1" s="28" t="str">
        <x:v>PAINEL DE GESTÃO  |  EXEMPLO PME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8"/>
      <x:c r="L1" s="28"/>
    </x:row>
    <x:row r="2" ht="30" customHeight="1">
      <x:c r="A2" s="28"/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</x:row>
    <x:row r="4" ht="28" customHeight="1">
      <x:c r="A4" s="31" t="str">
        <x:v>FATURAÇÃO ANUAL</x:v>
      </x:c>
      <x:c r="B4" s="31"/>
      <x:c r="C4" s="31"/>
      <x:c r="D4" s="31" t="str">
        <x:v>MARGEM BRUTA MÉDIA</x:v>
      </x:c>
      <x:c r="E4" s="31"/>
      <x:c r="F4" s="31"/>
      <x:c r="G4" s="31" t="str">
        <x:v>RESULTADO OPERACIONAL SIMP.</x:v>
      </x:c>
      <x:c r="H4" s="31"/>
      <x:c r="I4" s="31"/>
      <x:c r="J4" s="31" t="str">
        <x:v>FLUXO LÍQUIDO ANUAL</x:v>
      </x:c>
      <x:c r="K4" s="31"/>
      <x:c r="L4" s="31"/>
    </x:row>
    <x:row r="5">
      <x:c r="A5" s="38" t="n">
        <x:f>SUM(Indicadores!B2:B13)</x:f>
        <x:v>459500</x:v>
      </x:c>
      <x:c r="B5" s="35"/>
      <x:c r="C5" s="35"/>
      <x:c r="D5" s="40" t="n">
        <x:f>IFERROR(SUM(Indicadores!D2:D13)/SUM(Indicadores!B2:B13),0)</x:f>
        <x:v>0.44885745375408054</x:v>
      </x:c>
      <x:c r="E5" s="35"/>
      <x:c r="F5" s="35"/>
      <x:c r="G5" s="38" t="n">
        <x:f>SUM(Indicadores!F2:F13)</x:f>
        <x:v>60450</x:v>
      </x:c>
      <x:c r="H5" s="35"/>
      <x:c r="I5" s="35"/>
      <x:c r="J5" s="38" t="n">
        <x:f>SUM(Indicadores!K2:K13)</x:f>
        <x:v>3615</x:v>
      </x:c>
      <x:c r="K5" s="35"/>
      <x:c r="L5" s="35"/>
    </x:row>
    <x:row r="6">
      <x:c r="A6" s="35"/>
      <x:c r="B6" s="35"/>
      <x:c r="C6" s="35"/>
      <x:c r="D6" s="35"/>
      <x:c r="E6" s="35"/>
      <x:c r="F6" s="35"/>
      <x:c r="G6" s="35"/>
      <x:c r="H6" s="35"/>
      <x:c r="I6" s="35"/>
      <x:c r="J6" s="35"/>
      <x:c r="K6" s="35"/>
      <x:c r="L6" s="35"/>
    </x:row>
    <x:row r="9">
      <x:c r="A9" s="10" t="str">
        <x:v>Mês</x:v>
      </x:c>
      <x:c r="B9" s="10" t="str">
        <x:v>Vendas (€)</x:v>
      </x:c>
      <x:c r="C9" s="10" t="str">
        <x:v>Resultado simpl. (€)</x:v>
      </x:c>
      <x:c r="D9" s="10" t="str">
        <x:v>Fluxo caixa (€)</x:v>
      </x:c>
    </x:row>
    <x:row r="10">
      <x:c r="A10" t="str">
        <x:f>Indicadores!A2</x:f>
        <x:v>Jan</x:v>
      </x:c>
      <x:c r="B10" s="14" t="n">
        <x:f>Indicadores!B2</x:f>
        <x:v>30000</x:v>
      </x:c>
      <x:c r="C10" s="14" t="n">
        <x:f>Indicadores!F2</x:f>
        <x:v>1200</x:v>
      </x:c>
      <x:c r="D10" s="14" t="n">
        <x:f>Indicadores!K2</x:f>
        <x:v>-3300</x:v>
      </x:c>
    </x:row>
    <x:row r="11">
      <x:c r="A11" t="str">
        <x:f>Indicadores!A3</x:f>
        <x:v>Fev</x:v>
      </x:c>
      <x:c r="B11" s="14" t="n">
        <x:f>Indicadores!B3</x:f>
        <x:v>32000</x:v>
      </x:c>
      <x:c r="C11" s="14" t="n">
        <x:f>Indicadores!F3</x:f>
        <x:v>2380</x:v>
      </x:c>
      <x:c r="D11" s="14" t="n">
        <x:f>Indicadores!K3</x:f>
        <x:v>-1240</x:v>
      </x:c>
    </x:row>
    <x:row r="12">
      <x:c r="A12" t="str">
        <x:f>Indicadores!A4</x:f>
        <x:v>Mar</x:v>
      </x:c>
      <x:c r="B12" s="14" t="n">
        <x:f>Indicadores!B4</x:f>
        <x:v>31000</x:v>
      </x:c>
      <x:c r="C12" s="14" t="n">
        <x:f>Indicadores!F4</x:f>
        <x:v>1320</x:v>
      </x:c>
      <x:c r="D12" s="14" t="n">
        <x:f>Indicadores!K4</x:f>
        <x:v>-3070</x:v>
      </x:c>
    </x:row>
    <x:row r="13">
      <x:c r="A13" t="str">
        <x:f>Indicadores!A5</x:f>
        <x:v>Abr</x:v>
      </x:c>
      <x:c r="B13" s="14" t="n">
        <x:f>Indicadores!B5</x:f>
        <x:v>34500</x:v>
      </x:c>
      <x:c r="C13" s="14" t="n">
        <x:f>Indicadores!F5</x:f>
        <x:v>2835</x:v>
      </x:c>
      <x:c r="D13" s="14" t="n">
        <x:f>Indicadores!K5</x:f>
        <x:v>-1680</x:v>
      </x:c>
    </x:row>
    <x:row r="14">
      <x:c r="A14" t="str">
        <x:f>Indicadores!A6</x:f>
        <x:v>Mai</x:v>
      </x:c>
      <x:c r="B14" s="14" t="n">
        <x:f>Indicadores!B6</x:f>
        <x:v>36000</x:v>
      </x:c>
      <x:c r="C14" s="14" t="n">
        <x:f>Indicadores!F6</x:f>
        <x:v>3840</x:v>
      </x:c>
      <x:c r="D14" s="14" t="n">
        <x:f>Indicadores!K6</x:f>
        <x:v>-260</x:v>
      </x:c>
    </x:row>
    <x:row r="15">
      <x:c r="A15" t="str">
        <x:f>Indicadores!A7</x:f>
        <x:v>Jun</x:v>
      </x:c>
      <x:c r="B15" s="14" t="n">
        <x:f>Indicadores!B7</x:f>
        <x:v>38500</x:v>
      </x:c>
      <x:c r="C15" s="14" t="n">
        <x:f>Indicadores!F7</x:f>
        <x:v>5325</x:v>
      </x:c>
      <x:c r="D15" s="14" t="n">
        <x:f>Indicadores!K7</x:f>
        <x:v>-525</x:v>
      </x:c>
    </x:row>
    <x:row r="16">
      <x:c r="A16" t="str">
        <x:f>Indicadores!A8</x:f>
        <x:v>Jul</x:v>
      </x:c>
      <x:c r="B16" s="14" t="n">
        <x:f>Indicadores!B8</x:f>
        <x:v>40000</x:v>
      </x:c>
      <x:c r="C16" s="14" t="n">
        <x:f>Indicadores!F8</x:f>
        <x:v>5700</x:v>
      </x:c>
      <x:c r="D16" s="14" t="n">
        <x:f>Indicadores!K8</x:f>
        <x:v>400</x:v>
      </x:c>
    </x:row>
    <x:row r="17">
      <x:c r="A17" t="str">
        <x:f>Indicadores!A9</x:f>
        <x:v>Ago</x:v>
      </x:c>
      <x:c r="B17" s="14" t="n">
        <x:f>Indicadores!B9</x:f>
        <x:v>37500</x:v>
      </x:c>
      <x:c r="C17" s="14" t="n">
        <x:f>Indicadores!F9</x:f>
        <x:v>4200</x:v>
      </x:c>
      <x:c r="D17" s="14" t="n">
        <x:f>Indicadores!K9</x:f>
        <x:v>1650</x:v>
      </x:c>
    </x:row>
    <x:row r="18">
      <x:c r="A18" t="str">
        <x:f>Indicadores!A10</x:f>
        <x:v>Set</x:v>
      </x:c>
      <x:c r="B18" s="14" t="n">
        <x:f>Indicadores!B10</x:f>
        <x:v>41000</x:v>
      </x:c>
      <x:c r="C18" s="14" t="n">
        <x:f>Indicadores!F10</x:f>
        <x:v>6560</x:v>
      </x:c>
      <x:c r="D18" s="14" t="n">
        <x:f>Indicadores!K10</x:f>
        <x:v>990</x:v>
      </x:c>
    </x:row>
    <x:row r="19">
      <x:c r="A19" t="str">
        <x:f>Indicadores!A11</x:f>
        <x:v>Out</x:v>
      </x:c>
      <x:c r="B19" s="14" t="n">
        <x:f>Indicadores!B11</x:f>
        <x:v>44000</x:v>
      </x:c>
      <x:c r="C19" s="14" t="n">
        <x:f>Indicadores!F11</x:f>
        <x:v>7640</x:v>
      </x:c>
      <x:c r="D19" s="14" t="n">
        <x:f>Indicadores!K11</x:f>
        <x:v>3720</x:v>
      </x:c>
    </x:row>
    <x:row r="20">
      <x:c r="A20" t="str">
        <x:f>Indicadores!A12</x:f>
        <x:v>Nov</x:v>
      </x:c>
      <x:c r="B20" s="14" t="n">
        <x:f>Indicadores!B12</x:f>
        <x:v>46000</x:v>
      </x:c>
      <x:c r="C20" s="14" t="n">
        <x:f>Indicadores!F12</x:f>
        <x:v>9020</x:v>
      </x:c>
      <x:c r="D20" s="14" t="n">
        <x:f>Indicadores!K12</x:f>
        <x:v>3720</x:v>
      </x:c>
    </x:row>
    <x:row r="21">
      <x:c r="A21" t="str">
        <x:f>Indicadores!A13</x:f>
        <x:v>Dez</x:v>
      </x:c>
      <x:c r="B21" s="14" t="n">
        <x:f>Indicadores!B13</x:f>
        <x:v>49000</x:v>
      </x:c>
      <x:c r="C21" s="14" t="n">
        <x:f>Indicadores!F13</x:f>
        <x:v>10430</x:v>
      </x:c>
      <x:c r="D21" s="14" t="n">
        <x:f>Indicadores!K13</x:f>
        <x:v>3210</x:v>
      </x:c>
    </x:row>
    <x:row r="25" ht="25" customHeight="1">
      <x:c r="A25" s="24" t="str">
        <x:v>Os valores são inventados. O resultado simplificado não inclui juros, depreciações, impostos e outras rubricas; o saldo acumulado representa a variação de caixa, não o saldo bancário disponível.</x:v>
      </x:c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</x:row>
    <x:row r="26" ht="25" customHeight="1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</x:row>
  </x:sheetData>
  <x:mergeCells>
    <x:mergeCell ref="A1:L2"/>
    <x:mergeCell ref="A4:C4"/>
    <x:mergeCell ref="D4:F4"/>
    <x:mergeCell ref="G4:I4"/>
    <x:mergeCell ref="J4:L4"/>
    <x:mergeCell ref="A5:C6"/>
    <x:mergeCell ref="D5:F6"/>
    <x:mergeCell ref="G5:I6"/>
    <x:mergeCell ref="J5:L6"/>
    <x:mergeCell ref="A25:L26"/>
  </x:mergeCells>
  <x:pageMargins left="0.7" right="0.7" top="0.75" bottom="0.75" header="0.3" footer="0.3"/>
  <x:drawing xmlns:r="http://schemas.openxmlformats.org/officeDocument/2006/relationships" r:id="R4de42ccda2a1471c"/>
</x:worksheet>
</file>